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<sst xmlns="http://schemas.openxmlformats.org/spreadsheetml/2006/main" count="36" uniqueCount="36">
  <si>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</si>
  <si>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</si>
  <si>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</si>
  <si>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</si>
  <si>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</si>
  <si>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</si>
  <si>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</si>
  <si>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</si>
  <si>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</si>
  <si>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</si>
  <si>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</si>
  <si>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</si>
  <si>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</si>
  <si>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</si>
  <si>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</si>
  <si>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</si>
  <si>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</si>
  <si>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</si>
  <si>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</si>
  <si>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</si>
  <si>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</si>
  <si>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</si>
  <si>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</si>
  <si>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</si>
  <si>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</si>
  <si>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</si>
  <si>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</si>
  <si>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32170,00 - замена циркуляционного стояка ГВС (подвал, чердак, монтаж перемычки отопления (1 под.).</t>
  </si>
  <si>
    <t xml:space="preserve">2303,00 - замена стояков ГВС, ХВС кв. 28, 32.                                                                           2843,00 - замена стояков ГВС, ХВС кв. 87, 91.         </t>
  </si>
  <si>
    <t>930,00 - замена светодиодного светильника 1 подъезд, 1 этаж.                              2437,00 - ремонт трубопровода канализхации кв. 61.                                                               174100,00 - замена окон.</t>
  </si>
  <si>
    <t>537,00 - ремонт стояков ХВС, ГВС в подвале.</t>
  </si>
  <si>
    <t>15548,00 - замена шарового крана 2 шт. (ввод и обработка отопления).</t>
  </si>
  <si>
    <t>6018,00 - ремонт трубопровода ХВС и ГВС.</t>
  </si>
  <si>
    <t>1855,00 - ремонт трубопровода канализации (стояк кв. 20).                                   2838,00 - ремонт стояка ХВС кв. 93, 97.                          7776,00 - ремонт стояка ХВС кв. 81.</t>
  </si>
  <si>
    <t>1611,00 - ремонт стояка кнализации в кв. 58.</t>
  </si>
  <si>
    <t>21959,00 - ремонт трубопровода ливневой канализации на тех.этаже, ремонт трубопровода ГВС (стояк кв. 107).                                                                     6768,00 - ремонт трубопровода ХВС (стояк кухни в кв. 28, 32, 36).                                       25626,00 - ремонт трубопровода ГВС (циркуляция на техэтаже).                                                  3078,00 - ремонт трубопровода ХВС (кв. 73, подвал).                                                                 3842,00 - ремонт трубопровода канализации (кв. 73).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</si>
</sst>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22">
      <selection activeCell="G23" sqref="G2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7723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VLOOKUP(A1,'[1]2020'!$A$1:$AH$99,2,0)</f>
        <v>ул.Черняховского д.30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VLOOKUP(A1,'[1]2020'!$A$1:$AH$101,3,0)</f>
        <v>5646.1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15639.697000000002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VLOOKUP(A1,'[1]2020'!$A$1:$AH$101,4,0)</f>
        <v>427909.8999999999</v>
      </c>
    </row>
    <row r="12" spans="1:5" ht="47.25">
      <c r="A12" s="3">
        <v>1</v>
      </c>
      <c r="B12" s="12" t="s">
        <v>4</v>
      </c>
      <c r="C12" s="8">
        <f>VLOOKUP(A1,'[1]2020'!$A$1:$AH$101,5,0)</f>
        <v>15032.039999999999</v>
      </c>
      <c r="D12" s="8">
        <f>VLOOKUP(A1,'[1]2020'!$A$1:$AH$101,18,0)</f>
        <v>32170</v>
      </c>
      <c r="E12" s="10" t="s">
        <v>27</v>
      </c>
    </row>
    <row r="13" spans="1:5" ht="64.5" customHeight="1">
      <c r="A13" s="3">
        <v>2</v>
      </c>
      <c r="B13" s="12" t="s">
        <v>5</v>
      </c>
      <c r="C13" s="8">
        <f>VLOOKUP(A1,'[1]2020'!$A$1:$AH$101,6,0)</f>
        <v>15432.36</v>
      </c>
      <c r="D13" s="8">
        <f>VLOOKUP(A1,'[1]2020'!$A$1:$AH$101,19,0)</f>
        <v>5145</v>
      </c>
      <c r="E13" s="10" t="s">
        <v>28</v>
      </c>
    </row>
    <row r="14" spans="1:5" ht="79.5" customHeight="1">
      <c r="A14" s="3">
        <v>3</v>
      </c>
      <c r="B14" s="12" t="s">
        <v>6</v>
      </c>
      <c r="C14" s="8">
        <f>VLOOKUP(A1,'[1]2020'!$A$1:$AH$101,7,0)</f>
        <v>12829.75</v>
      </c>
      <c r="D14" s="8">
        <f>VLOOKUP(A1,'[1]2020'!$A$1:$AH$101,20,0)</f>
        <v>177467</v>
      </c>
      <c r="E14" s="10" t="s">
        <v>29</v>
      </c>
    </row>
    <row r="15" spans="1:5" ht="31.5">
      <c r="A15" s="3">
        <v>4</v>
      </c>
      <c r="B15" s="12" t="s">
        <v>7</v>
      </c>
      <c r="C15" s="8">
        <f>VLOOKUP(A1,'[1]2020'!$A$1:$AH$101,8,0)</f>
        <v>13822.25</v>
      </c>
      <c r="D15" s="8">
        <f>VLOOKUP(A1,'[1]2020'!$A$1:$AH$101,21,0)</f>
        <v>537</v>
      </c>
      <c r="E15" s="10" t="s">
        <v>30</v>
      </c>
    </row>
    <row r="16" spans="1:5" ht="31.5">
      <c r="A16" s="3">
        <v>5</v>
      </c>
      <c r="B16" s="12" t="s">
        <v>8</v>
      </c>
      <c r="C16" s="8">
        <f>VLOOKUP(A1,'[1]2020'!$A$1:$AH$101,9,0)</f>
        <v>19640.62</v>
      </c>
      <c r="D16" s="8">
        <f>VLOOKUP(A1,'[1]2020'!$A$1:$AH$101,22,0)</f>
        <v>15548</v>
      </c>
      <c r="E16" s="10" t="s">
        <v>31</v>
      </c>
    </row>
    <row r="17" spans="1:5" ht="31.5">
      <c r="A17" s="3">
        <v>6</v>
      </c>
      <c r="B17" s="12" t="s">
        <v>9</v>
      </c>
      <c r="C17" s="8">
        <f>VLOOKUP(A1,'[1]2020'!$A$1:$AH$101,10,0)</f>
        <v>12482.65</v>
      </c>
      <c r="D17" s="8">
        <f>VLOOKUP(A1,'[1]2020'!$A$1:$AH$101,23,0)</f>
        <v>6018</v>
      </c>
      <c r="E17" s="10" t="s">
        <v>32</v>
      </c>
    </row>
    <row r="18" spans="1:5" ht="15.75">
      <c r="A18" s="3">
        <v>7</v>
      </c>
      <c r="B18" s="4" t="s">
        <v>10</v>
      </c>
      <c r="C18" s="8">
        <f>VLOOKUP(A1,'[1]2020'!$A$1:$AH$101,11,0)</f>
        <v>15436.1</v>
      </c>
      <c r="D18" s="8">
        <f>VLOOKUP(A1,'[1]2020'!$A$1:$AH$101,24,0)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VLOOKUP(A1,'[1]2020'!$A$1:$AH$101,12,0)</f>
        <v>16992.19</v>
      </c>
      <c r="D19" s="8">
        <f>VLOOKUP(A1,'[1]2020'!$A$1:$AH$102,25,0)</f>
        <v>0</v>
      </c>
      <c r="E19" s="10"/>
    </row>
    <row r="20" spans="1:5" ht="63">
      <c r="A20" s="3">
        <v>9</v>
      </c>
      <c r="B20" s="12" t="s">
        <v>12</v>
      </c>
      <c r="C20" s="8">
        <f>VLOOKUP(A1,'[1]2020'!$A$1:$AH$101,13,0)</f>
        <v>14709.85</v>
      </c>
      <c r="D20" s="8">
        <f>VLOOKUP(A1,'[1]2020'!$A$1:$AH$101,26,0)</f>
        <v>12469</v>
      </c>
      <c r="E20" s="10" t="s">
        <v>33</v>
      </c>
    </row>
    <row r="21" spans="1:5" ht="31.5">
      <c r="A21" s="3">
        <v>10</v>
      </c>
      <c r="B21" s="12" t="s">
        <v>13</v>
      </c>
      <c r="C21" s="8">
        <f>VLOOKUP(A1,'[1]2020'!$A$1:$AH$101,14,0)</f>
        <v>22164.59</v>
      </c>
      <c r="D21" s="8">
        <f>VLOOKUP(A1,'[1]2020'!$A$1:$AH$101,27,0)</f>
        <v>1611</v>
      </c>
      <c r="E21" s="10" t="s">
        <v>34</v>
      </c>
    </row>
    <row r="22" spans="1:5" ht="33" customHeight="1">
      <c r="A22" s="3">
        <v>11</v>
      </c>
      <c r="B22" s="12" t="s">
        <v>14</v>
      </c>
      <c r="C22" s="8">
        <f>VLOOKUP(A1,'[1]2020'!$A$1:$AH$101,15,0)</f>
        <v>7585.28</v>
      </c>
      <c r="D22" s="8">
        <f>VLOOKUP(A1,'[1]2020'!$A$1:$AH$101,28,0)</f>
        <v>0</v>
      </c>
      <c r="E22" s="10"/>
    </row>
    <row r="23" spans="1:5" ht="189" customHeight="1">
      <c r="A23" s="3">
        <v>12</v>
      </c>
      <c r="B23" s="12" t="s">
        <v>15</v>
      </c>
      <c r="C23" s="8">
        <f>VLOOKUP(A1,'[1]2020'!$A$1:$AH$101,16,0)</f>
        <v>18634.56</v>
      </c>
      <c r="D23" s="8">
        <f>VLOOKUP(A1,'[1]2020'!$A$1:$AH$101,29,0)</f>
        <v>61273</v>
      </c>
      <c r="E23" s="10" t="s">
        <v>35</v>
      </c>
    </row>
    <row r="24" spans="1:5" ht="15.75">
      <c r="A24" s="22" t="s">
        <v>16</v>
      </c>
      <c r="B24" s="23"/>
      <c r="C24" s="9">
        <f>SUM(C12:C23)</f>
        <v>184762.24</v>
      </c>
      <c r="D24" s="9">
        <f>SUM(D12:D23)</f>
        <v>312238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300434.1399999999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2021-03-03T07:25:20Z</dcterms:modified>
  <cp:category/>
  <cp:version/>
  <cp:contentType/>
  <cp:contentStatus/>
</cp:coreProperties>
</file>